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4F3794C0-61AE-44DC-86C6-AF92F6BAAF38}"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I30" i="5"/>
  <c r="E30" i="5"/>
  <c r="I29" i="5"/>
  <c r="E29" i="5"/>
  <c r="I27" i="5"/>
  <c r="E27" i="5"/>
  <c r="I25" i="5"/>
  <c r="E25" i="5"/>
  <c r="I24" i="5"/>
  <c r="E24" i="5"/>
  <c r="I22" i="5"/>
  <c r="E22" i="5"/>
  <c r="I19" i="5"/>
  <c r="E19" i="5"/>
  <c r="I18" i="5"/>
  <c r="E18" i="5"/>
  <c r="I17" i="5"/>
  <c r="E17" i="5"/>
  <c r="I16" i="5"/>
  <c r="E16" i="5"/>
  <c r="I15" i="5"/>
  <c r="E15" i="5"/>
  <c r="I13" i="5"/>
  <c r="E13" i="5"/>
  <c r="I12" i="5"/>
  <c r="E12" i="5"/>
  <c r="I11" i="5"/>
  <c r="E11" i="5"/>
  <c r="I10" i="5"/>
  <c r="E10" i="5"/>
  <c r="I9" i="5"/>
  <c r="E9" i="5"/>
  <c r="I8" i="5"/>
  <c r="E8" i="5"/>
</calcChain>
</file>

<file path=xl/sharedStrings.xml><?xml version="1.0" encoding="utf-8"?>
<sst xmlns="http://schemas.openxmlformats.org/spreadsheetml/2006/main" count="200" uniqueCount="114">
  <si>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</si>
  <si>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</si>
  <si>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</si>
  <si>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</si>
  <si>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</si>
  <si>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</si>
  <si>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</si>
  <si>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</si>
  <si>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</si>
  <si>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</si>
  <si>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</si>
  <si>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</si>
  <si>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</si>
  <si>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</si>
  <si>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</si>
  <si>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</si>
  <si>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</si>
  <si>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</si>
  <si>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</si>
  <si>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</si>
  <si>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</si>
  <si>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</si>
  <si>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</si>
  <si>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</si>
  <si>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</si>
  <si>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</si>
  <si>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</si>
  <si>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</si>
  <si>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</si>
  <si>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</si>
  <si>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</si>
  <si>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</si>
  <si>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</si>
  <si>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</si>
  <si>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</si>
  <si>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</si>
  <si>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</si>
  <si>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</si>
  <si>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</si>
  <si>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</si>
  <si>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</si>
  <si>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</si>
  <si>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</si>
  <si>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</si>
  <si>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</si>
  <si>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</si>
  <si>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</si>
  <si>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</si>
  <si>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</si>
  <si>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</si>
  <si>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</si>
  <si>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</si>
  <si>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</si>
  <si>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</si>
  <si>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</si>
  <si>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</si>
  <si>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</si>
  <si>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</si>
  <si>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</si>
  <si>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</si>
  <si>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</si>
  <si>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</si>
  <si>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</si>
  <si>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</si>
  <si>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</si>
  <si>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</si>
  <si>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</si>
  <si>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</si>
  <si>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</si>
  <si>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</si>
  <si>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</si>
  <si>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</si>
  <si>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</si>
  <si>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</si>
  <si>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</si>
  <si>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</si>
  <si>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</si>
  <si>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</si>
  <si>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</si>
  <si>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</si>
  <si>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</si>
  <si>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</si>
  <si>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</si>
  <si>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</si>
  <si>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</si>
  <si>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</si>
  <si>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</si>
  <si>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</si>
  <si>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</si>
  <si>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</si>
  <si>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</si>
  <si>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</si>
  <si>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</si>
  <si>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</si>
  <si>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</si>
  <si>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</si>
  <si>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</si>
  <si>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</si>
  <si>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</si>
  <si>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</si>
  <si>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</si>
  <si>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</si>
  <si>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</si>
  <si>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</si>
  <si>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</si>
  <si>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</si>
  <si>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</si>
  <si>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</si>
  <si>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United Arab Emirates</t>
  </si>
  <si>
    <t>Čile</t>
  </si>
  <si>
    <t>100,0</t>
  </si>
  <si>
    <t>Table 1 Arrivals and overnight stays of tourists in collective accommodation by municipalities (1), November 2021 (p)</t>
  </si>
  <si>
    <t>Table 2 Arrivals and overnight stays of foreign tourists in collective accommodation by country of residence, November 2021 (p)</t>
  </si>
  <si>
    <t>Table 3 Arrivals and overnight stays of tourists in collective accommodation by type of place (2), November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</si>
</sst>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L11" sqref="L11:L12"/>
    </sheetView>
  </sheetViews>
  <sheetFormatPr defaultRowHeight="15" x14ac:dyDescent="0.25"/>
  <cols>
    <col min="1" max="2" width="12" customWidth="1"/>
    <col min="5" max="5" width="9" customWidth="1"/>
    <col min="6" max="6" width="9.42578125" customWidth="1"/>
    <col min="9" max="9" width="9.7109375" customWidth="1"/>
  </cols>
  <sheetData>
    <row r="1" spans="1:23" x14ac:dyDescent="0.25">
      <c r="A1" s="29" t="s">
        <v>111</v>
      </c>
      <c r="B1" s="9"/>
      <c r="C1" s="10"/>
      <c r="D1" s="10"/>
      <c r="E1" s="10"/>
      <c r="F1" s="10"/>
      <c r="G1" s="10"/>
      <c r="H1" s="10"/>
      <c r="I1" s="10"/>
    </row>
    <row r="2" spans="1:23" ht="15.75" thickBot="1" x14ac:dyDescent="0.3">
      <c r="A2" s="9"/>
      <c r="B2" s="9"/>
      <c r="C2" s="10"/>
      <c r="D2" s="10"/>
      <c r="E2" s="10"/>
      <c r="F2" s="10"/>
      <c r="G2" s="10"/>
      <c r="H2" s="10"/>
      <c r="I2" s="10"/>
    </row>
    <row r="3" spans="1:23" ht="15" customHeight="1" x14ac:dyDescent="0.25">
      <c r="A3" s="94" t="s">
        <v>73</v>
      </c>
      <c r="B3" s="15"/>
      <c r="C3" s="88" t="s">
        <v>17</v>
      </c>
      <c r="D3" s="88"/>
      <c r="E3" s="89"/>
      <c r="F3" s="27"/>
      <c r="G3" s="90" t="s">
        <v>21</v>
      </c>
      <c r="H3" s="90"/>
      <c r="I3" s="91"/>
    </row>
    <row r="4" spans="1:23" x14ac:dyDescent="0.25">
      <c r="A4" s="95"/>
      <c r="B4" s="32" t="s">
        <v>18</v>
      </c>
      <c r="C4" s="5" t="s">
        <v>19</v>
      </c>
      <c r="D4" s="5" t="s">
        <v>20</v>
      </c>
      <c r="E4" s="11" t="s">
        <v>22</v>
      </c>
      <c r="F4" s="21" t="s">
        <v>18</v>
      </c>
      <c r="G4" s="5" t="s">
        <v>19</v>
      </c>
      <c r="H4" s="5" t="s">
        <v>20</v>
      </c>
      <c r="I4" s="11" t="s">
        <v>22</v>
      </c>
    </row>
    <row r="5" spans="1:23" ht="15.75" thickBot="1" x14ac:dyDescent="0.3">
      <c r="A5" s="96"/>
      <c r="B5" s="33" t="s">
        <v>92</v>
      </c>
      <c r="C5" s="31" t="s">
        <v>93</v>
      </c>
      <c r="D5" s="12" t="s">
        <v>0</v>
      </c>
      <c r="E5" s="28" t="s">
        <v>74</v>
      </c>
      <c r="F5" s="22" t="s">
        <v>92</v>
      </c>
      <c r="G5" s="31" t="s">
        <v>93</v>
      </c>
      <c r="H5" s="12" t="s">
        <v>0</v>
      </c>
      <c r="I5" s="28" t="s">
        <v>74</v>
      </c>
    </row>
    <row r="6" spans="1:23" x14ac:dyDescent="0.25">
      <c r="A6" s="48" t="s">
        <v>20</v>
      </c>
      <c r="B6" s="73">
        <v>22051</v>
      </c>
      <c r="C6" s="42">
        <v>7466</v>
      </c>
      <c r="D6" s="42">
        <v>29517</v>
      </c>
      <c r="E6" s="43">
        <v>100</v>
      </c>
      <c r="F6" s="86">
        <v>57370</v>
      </c>
      <c r="G6" s="86">
        <v>25849</v>
      </c>
      <c r="H6" s="86">
        <v>83219</v>
      </c>
      <c r="I6" s="81" t="s">
        <v>110</v>
      </c>
      <c r="L6" s="29"/>
      <c r="M6" s="9"/>
      <c r="N6" s="10"/>
      <c r="O6" s="10"/>
      <c r="P6" s="10"/>
      <c r="Q6" s="10"/>
      <c r="R6" s="10"/>
      <c r="S6" s="10"/>
      <c r="T6" s="10"/>
    </row>
    <row r="7" spans="1:23" x14ac:dyDescent="0.25">
      <c r="A7" s="45" t="s">
        <v>77</v>
      </c>
      <c r="B7" s="74" t="s">
        <v>78</v>
      </c>
      <c r="C7" s="44" t="s">
        <v>78</v>
      </c>
      <c r="D7" s="44" t="s">
        <v>78</v>
      </c>
      <c r="E7" s="34" t="s">
        <v>78</v>
      </c>
      <c r="F7" s="82" t="s">
        <v>78</v>
      </c>
      <c r="G7" s="82" t="s">
        <v>78</v>
      </c>
      <c r="H7" s="82" t="s">
        <v>78</v>
      </c>
      <c r="I7" s="34"/>
      <c r="M7" s="29"/>
      <c r="N7" s="9"/>
      <c r="O7" s="10"/>
      <c r="P7" s="10"/>
      <c r="Q7" s="10"/>
      <c r="R7" s="10"/>
      <c r="S7" s="10"/>
      <c r="T7" s="10"/>
      <c r="U7" s="10"/>
    </row>
    <row r="8" spans="1:23" x14ac:dyDescent="0.25">
      <c r="A8" s="45" t="s">
        <v>2</v>
      </c>
      <c r="B8" s="75">
        <v>395</v>
      </c>
      <c r="C8" s="76">
        <v>336</v>
      </c>
      <c r="D8" s="76">
        <v>731</v>
      </c>
      <c r="E8" s="78">
        <f>D8/D6*100</f>
        <v>2.4765389436595857</v>
      </c>
      <c r="F8" s="83">
        <v>1053</v>
      </c>
      <c r="G8" s="83">
        <v>1058</v>
      </c>
      <c r="H8" s="83">
        <v>2111</v>
      </c>
      <c r="I8" s="34">
        <f>H8/H6*100</f>
        <v>2.5366803254064574</v>
      </c>
    </row>
    <row r="9" spans="1:23" x14ac:dyDescent="0.25">
      <c r="A9" s="45" t="s">
        <v>9</v>
      </c>
      <c r="B9" s="74">
        <v>96</v>
      </c>
      <c r="C9" s="44">
        <v>154</v>
      </c>
      <c r="D9" s="44">
        <v>250</v>
      </c>
      <c r="E9" s="78">
        <f>D9/D6*100</f>
        <v>0.84696954297523463</v>
      </c>
      <c r="F9" s="82">
        <v>156</v>
      </c>
      <c r="G9" s="82">
        <v>192</v>
      </c>
      <c r="H9" s="83">
        <v>348</v>
      </c>
      <c r="I9" s="34">
        <f>H9/H6*100</f>
        <v>0.41817373436354677</v>
      </c>
      <c r="K9" s="52"/>
      <c r="N9" s="29"/>
      <c r="O9" s="9"/>
      <c r="P9" s="10"/>
      <c r="Q9" s="10"/>
      <c r="R9" s="10"/>
      <c r="S9" s="10"/>
      <c r="T9" s="10"/>
      <c r="U9" s="10"/>
      <c r="V9" s="10"/>
    </row>
    <row r="10" spans="1:23" x14ac:dyDescent="0.25">
      <c r="A10" s="45" t="s">
        <v>15</v>
      </c>
      <c r="B10" s="74">
        <v>100</v>
      </c>
      <c r="C10" s="44">
        <v>146</v>
      </c>
      <c r="D10" s="76">
        <v>246</v>
      </c>
      <c r="E10" s="78">
        <f>D10/D6*100</f>
        <v>0.83341803028763095</v>
      </c>
      <c r="F10" s="83">
        <v>171</v>
      </c>
      <c r="G10" s="82">
        <v>248</v>
      </c>
      <c r="H10" s="83">
        <v>419</v>
      </c>
      <c r="I10" s="34">
        <f>H10/H6*100</f>
        <v>0.50349078936300606</v>
      </c>
      <c r="O10" s="29"/>
      <c r="P10" s="9"/>
      <c r="Q10" s="10"/>
      <c r="R10" s="10"/>
      <c r="S10" s="10"/>
      <c r="T10" s="10"/>
      <c r="U10" s="10"/>
      <c r="V10" s="10"/>
      <c r="W10" s="10"/>
    </row>
    <row r="11" spans="1:23" x14ac:dyDescent="0.25">
      <c r="A11" s="45" t="s">
        <v>1</v>
      </c>
      <c r="B11" s="75">
        <v>8377</v>
      </c>
      <c r="C11" s="76">
        <v>2269</v>
      </c>
      <c r="D11" s="76">
        <v>10646</v>
      </c>
      <c r="E11" s="78">
        <f>D11/D6*100</f>
        <v>36.067351018057394</v>
      </c>
      <c r="F11" s="83">
        <v>28535</v>
      </c>
      <c r="G11" s="83">
        <v>4138</v>
      </c>
      <c r="H11" s="83">
        <v>32673</v>
      </c>
      <c r="I11" s="34">
        <f>H11/H6*100</f>
        <v>39.261466732356794</v>
      </c>
    </row>
    <row r="12" spans="1:23" x14ac:dyDescent="0.25">
      <c r="A12" s="45" t="s">
        <v>4</v>
      </c>
      <c r="B12" s="74">
        <v>57</v>
      </c>
      <c r="C12" s="44">
        <v>641</v>
      </c>
      <c r="D12" s="76">
        <v>698</v>
      </c>
      <c r="E12" s="78">
        <f>D12/D6*100</f>
        <v>2.3647389639868552</v>
      </c>
      <c r="F12" s="83">
        <v>215</v>
      </c>
      <c r="G12" s="83">
        <v>1521</v>
      </c>
      <c r="H12" s="83">
        <v>1736</v>
      </c>
      <c r="I12" s="34">
        <f>H12/H6*100</f>
        <v>2.0860620771698772</v>
      </c>
    </row>
    <row r="13" spans="1:23" x14ac:dyDescent="0.25">
      <c r="A13" s="46" t="s">
        <v>11</v>
      </c>
      <c r="B13" s="74">
        <v>38</v>
      </c>
      <c r="C13" s="44">
        <v>6</v>
      </c>
      <c r="D13" s="44">
        <v>44</v>
      </c>
      <c r="E13" s="78">
        <f>D13/D6*100</f>
        <v>0.14906663956364127</v>
      </c>
      <c r="F13" s="82">
        <v>106</v>
      </c>
      <c r="G13" s="82">
        <v>10</v>
      </c>
      <c r="H13" s="82">
        <v>116</v>
      </c>
      <c r="I13" s="34">
        <f>H13/H6*100</f>
        <v>0.13939124478784892</v>
      </c>
    </row>
    <row r="14" spans="1:23" x14ac:dyDescent="0.25">
      <c r="A14" s="45" t="s">
        <v>86</v>
      </c>
      <c r="B14" s="74" t="s">
        <v>78</v>
      </c>
      <c r="C14" s="44" t="s">
        <v>78</v>
      </c>
      <c r="D14" s="44" t="s">
        <v>78</v>
      </c>
      <c r="E14" s="79" t="s">
        <v>78</v>
      </c>
      <c r="F14" s="82" t="s">
        <v>78</v>
      </c>
      <c r="G14" s="82" t="s">
        <v>78</v>
      </c>
      <c r="H14" s="82" t="s">
        <v>78</v>
      </c>
      <c r="I14" s="34" t="s">
        <v>78</v>
      </c>
    </row>
    <row r="15" spans="1:23" x14ac:dyDescent="0.25">
      <c r="A15" s="45" t="s">
        <v>5</v>
      </c>
      <c r="B15" s="75">
        <v>815</v>
      </c>
      <c r="C15" s="76">
        <v>1198</v>
      </c>
      <c r="D15" s="76">
        <v>2013</v>
      </c>
      <c r="E15" s="78">
        <f>D15/D6*100</f>
        <v>6.8197987600365897</v>
      </c>
      <c r="F15" s="83">
        <v>2713</v>
      </c>
      <c r="G15" s="83">
        <v>12674</v>
      </c>
      <c r="H15" s="83">
        <v>15387</v>
      </c>
      <c r="I15" s="34">
        <f>H15/H6*100</f>
        <v>18.489767961643373</v>
      </c>
      <c r="N15" s="29"/>
      <c r="O15" s="9"/>
      <c r="P15" s="10"/>
      <c r="Q15" s="10"/>
      <c r="R15" s="10"/>
      <c r="S15" s="10"/>
      <c r="T15" s="10"/>
      <c r="U15" s="10"/>
      <c r="V15" s="10"/>
    </row>
    <row r="16" spans="1:23" x14ac:dyDescent="0.25">
      <c r="A16" s="45" t="s">
        <v>23</v>
      </c>
      <c r="B16" s="75">
        <v>600</v>
      </c>
      <c r="C16" s="76">
        <v>714</v>
      </c>
      <c r="D16" s="76">
        <v>1314</v>
      </c>
      <c r="E16" s="78">
        <f>D16/D6*100</f>
        <v>4.4516719178778326</v>
      </c>
      <c r="F16" s="83">
        <v>1233</v>
      </c>
      <c r="G16" s="83">
        <v>1426</v>
      </c>
      <c r="H16" s="83">
        <v>2659</v>
      </c>
      <c r="I16" s="34">
        <f>H16/H6*100</f>
        <v>3.195183792162847</v>
      </c>
    </row>
    <row r="17" spans="1:24" x14ac:dyDescent="0.25">
      <c r="A17" s="45" t="s">
        <v>7</v>
      </c>
      <c r="B17" s="75">
        <v>1096</v>
      </c>
      <c r="C17" s="44">
        <v>154</v>
      </c>
      <c r="D17" s="76">
        <v>1250</v>
      </c>
      <c r="E17" s="78">
        <f>D17/D6*100</f>
        <v>4.2348477148761727</v>
      </c>
      <c r="F17" s="83">
        <v>2243</v>
      </c>
      <c r="G17" s="83">
        <v>302</v>
      </c>
      <c r="H17" s="83">
        <v>2545</v>
      </c>
      <c r="I17" s="34">
        <f>2545/H6*100</f>
        <v>3.0581958446989268</v>
      </c>
      <c r="P17" s="29"/>
      <c r="Q17" s="9"/>
      <c r="R17" s="10"/>
      <c r="S17" s="10"/>
      <c r="T17" s="10"/>
      <c r="U17" s="10"/>
      <c r="V17" s="10"/>
      <c r="W17" s="10"/>
      <c r="X17" s="10"/>
    </row>
    <row r="18" spans="1:24" x14ac:dyDescent="0.25">
      <c r="A18" s="45" t="s">
        <v>8</v>
      </c>
      <c r="B18" s="74">
        <v>6</v>
      </c>
      <c r="C18" s="44">
        <v>29</v>
      </c>
      <c r="D18" s="44">
        <v>35</v>
      </c>
      <c r="E18" s="78">
        <f>D18/D6*100</f>
        <v>0.11857573601653285</v>
      </c>
      <c r="F18" s="82">
        <v>6</v>
      </c>
      <c r="G18" s="82">
        <v>76</v>
      </c>
      <c r="H18" s="82">
        <v>82</v>
      </c>
      <c r="I18" s="34">
        <f>82/H6*100</f>
        <v>9.8535190281065624E-2</v>
      </c>
    </row>
    <row r="19" spans="1:24" x14ac:dyDescent="0.25">
      <c r="A19" s="46" t="s">
        <v>24</v>
      </c>
      <c r="B19" s="75">
        <v>343</v>
      </c>
      <c r="C19" s="44">
        <v>92</v>
      </c>
      <c r="D19" s="76">
        <v>435</v>
      </c>
      <c r="E19" s="78">
        <f>D19/D6*100</f>
        <v>1.4737270047769082</v>
      </c>
      <c r="F19" s="83">
        <v>580</v>
      </c>
      <c r="G19" s="82">
        <v>154</v>
      </c>
      <c r="H19" s="83">
        <v>734</v>
      </c>
      <c r="I19" s="34">
        <f>734/H6*100</f>
        <v>0.88201011788173378</v>
      </c>
    </row>
    <row r="20" spans="1:24" x14ac:dyDescent="0.25">
      <c r="A20" s="46" t="s">
        <v>87</v>
      </c>
      <c r="B20" s="74" t="s">
        <v>78</v>
      </c>
      <c r="C20" s="44" t="s">
        <v>78</v>
      </c>
      <c r="D20" s="44" t="s">
        <v>78</v>
      </c>
      <c r="E20" s="79" t="s">
        <v>78</v>
      </c>
      <c r="F20" s="82" t="s">
        <v>78</v>
      </c>
      <c r="G20" s="82" t="s">
        <v>78</v>
      </c>
      <c r="H20" s="82" t="s">
        <v>78</v>
      </c>
      <c r="I20" s="34" t="s">
        <v>78</v>
      </c>
    </row>
    <row r="21" spans="1:24" x14ac:dyDescent="0.25">
      <c r="A21" s="45" t="s">
        <v>88</v>
      </c>
      <c r="B21" s="74" t="s">
        <v>78</v>
      </c>
      <c r="C21" s="44" t="s">
        <v>78</v>
      </c>
      <c r="D21" s="44" t="s">
        <v>78</v>
      </c>
      <c r="E21" s="79" t="s">
        <v>78</v>
      </c>
      <c r="F21" s="82" t="s">
        <v>78</v>
      </c>
      <c r="G21" s="82" t="s">
        <v>78</v>
      </c>
      <c r="H21" s="82" t="s">
        <v>78</v>
      </c>
      <c r="I21" s="34" t="s">
        <v>78</v>
      </c>
    </row>
    <row r="22" spans="1:24" x14ac:dyDescent="0.25">
      <c r="A22" s="46" t="s">
        <v>10</v>
      </c>
      <c r="B22" s="74">
        <v>82</v>
      </c>
      <c r="C22" s="44">
        <v>160</v>
      </c>
      <c r="D22" s="44">
        <v>242</v>
      </c>
      <c r="E22" s="78">
        <f>D22/D6*100</f>
        <v>0.81986651760002704</v>
      </c>
      <c r="F22" s="82">
        <v>206</v>
      </c>
      <c r="G22" s="82">
        <v>519</v>
      </c>
      <c r="H22" s="82">
        <v>725</v>
      </c>
      <c r="I22" s="34">
        <f>725/H6*100</f>
        <v>0.87119527992405577</v>
      </c>
    </row>
    <row r="23" spans="1:24" x14ac:dyDescent="0.25">
      <c r="A23" s="45" t="s">
        <v>89</v>
      </c>
      <c r="B23" s="74" t="s">
        <v>78</v>
      </c>
      <c r="C23" s="44" t="s">
        <v>78</v>
      </c>
      <c r="D23" s="44" t="s">
        <v>78</v>
      </c>
      <c r="E23" s="79" t="s">
        <v>78</v>
      </c>
      <c r="F23" s="82" t="s">
        <v>78</v>
      </c>
      <c r="G23" s="82" t="s">
        <v>78</v>
      </c>
      <c r="H23" s="82" t="s">
        <v>78</v>
      </c>
      <c r="I23" s="34" t="s">
        <v>78</v>
      </c>
    </row>
    <row r="24" spans="1:24" x14ac:dyDescent="0.25">
      <c r="A24" s="45" t="s">
        <v>14</v>
      </c>
      <c r="B24" s="75">
        <v>7800</v>
      </c>
      <c r="C24" s="76">
        <v>1159</v>
      </c>
      <c r="D24" s="76">
        <v>8959</v>
      </c>
      <c r="E24" s="78">
        <f>D24/D6*100</f>
        <v>30.352000542060509</v>
      </c>
      <c r="F24" s="83">
        <v>13196</v>
      </c>
      <c r="G24" s="83">
        <v>2487</v>
      </c>
      <c r="H24" s="83">
        <v>15683</v>
      </c>
      <c r="I24" s="34">
        <f>15683/H6*100</f>
        <v>18.845455965584783</v>
      </c>
    </row>
    <row r="25" spans="1:24" x14ac:dyDescent="0.25">
      <c r="A25" s="45" t="s">
        <v>25</v>
      </c>
      <c r="B25" s="74">
        <v>20</v>
      </c>
      <c r="C25" s="44">
        <v>6</v>
      </c>
      <c r="D25" s="44">
        <v>26</v>
      </c>
      <c r="E25" s="78">
        <f>D25/D6*100</f>
        <v>8.8084832469424404E-2</v>
      </c>
      <c r="F25" s="82">
        <v>324</v>
      </c>
      <c r="G25" s="82">
        <v>51</v>
      </c>
      <c r="H25" s="82">
        <v>375</v>
      </c>
      <c r="I25" s="34">
        <f>375/H6*100</f>
        <v>0.45061824823658064</v>
      </c>
    </row>
    <row r="26" spans="1:24" x14ac:dyDescent="0.25">
      <c r="A26" s="45" t="s">
        <v>98</v>
      </c>
      <c r="B26" s="74" t="s">
        <v>78</v>
      </c>
      <c r="C26" s="44" t="s">
        <v>78</v>
      </c>
      <c r="D26" s="44" t="s">
        <v>78</v>
      </c>
      <c r="E26" s="79" t="s">
        <v>78</v>
      </c>
      <c r="F26" s="82" t="s">
        <v>78</v>
      </c>
      <c r="G26" s="82" t="s">
        <v>78</v>
      </c>
      <c r="H26" s="82" t="s">
        <v>78</v>
      </c>
      <c r="I26" s="34" t="s">
        <v>78</v>
      </c>
    </row>
    <row r="27" spans="1:24" x14ac:dyDescent="0.25">
      <c r="A27" s="45" t="s">
        <v>3</v>
      </c>
      <c r="B27" s="75">
        <v>2077</v>
      </c>
      <c r="C27" s="44">
        <v>318</v>
      </c>
      <c r="D27" s="76">
        <v>2395</v>
      </c>
      <c r="E27" s="78">
        <f>D27/D6*100</f>
        <v>8.1139682217027467</v>
      </c>
      <c r="F27" s="83">
        <v>6279</v>
      </c>
      <c r="G27" s="83">
        <v>840</v>
      </c>
      <c r="H27" s="83">
        <v>7119</v>
      </c>
      <c r="I27" s="34">
        <f>7119/H6*100</f>
        <v>8.5545368245232449</v>
      </c>
    </row>
    <row r="28" spans="1:24" x14ac:dyDescent="0.25">
      <c r="A28" s="45" t="s">
        <v>90</v>
      </c>
      <c r="B28" s="74" t="s">
        <v>78</v>
      </c>
      <c r="C28" s="44" t="s">
        <v>78</v>
      </c>
      <c r="D28" s="44" t="s">
        <v>78</v>
      </c>
      <c r="E28" s="79" t="s">
        <v>78</v>
      </c>
      <c r="F28" s="82" t="s">
        <v>78</v>
      </c>
      <c r="G28" s="82" t="s">
        <v>78</v>
      </c>
      <c r="H28" s="82" t="s">
        <v>78</v>
      </c>
      <c r="I28" s="34" t="s">
        <v>78</v>
      </c>
    </row>
    <row r="29" spans="1:24" x14ac:dyDescent="0.25">
      <c r="A29" s="45" t="s">
        <v>6</v>
      </c>
      <c r="B29" s="75">
        <v>88</v>
      </c>
      <c r="C29" s="76">
        <v>54</v>
      </c>
      <c r="D29" s="76">
        <v>142</v>
      </c>
      <c r="E29" s="78">
        <f>D29/D6*100</f>
        <v>0.48107870040993322</v>
      </c>
      <c r="F29" s="83">
        <v>284</v>
      </c>
      <c r="G29" s="83">
        <v>123</v>
      </c>
      <c r="H29" s="83">
        <v>407</v>
      </c>
      <c r="I29" s="34">
        <f>407/H6*100</f>
        <v>0.48907100541943543</v>
      </c>
    </row>
    <row r="30" spans="1:24" ht="15.75" thickBot="1" x14ac:dyDescent="0.3">
      <c r="A30" s="47" t="s">
        <v>26</v>
      </c>
      <c r="B30" s="87">
        <v>52</v>
      </c>
      <c r="C30" s="77">
        <v>24</v>
      </c>
      <c r="D30" s="77">
        <v>76</v>
      </c>
      <c r="E30" s="80">
        <f>D30/D6*100</f>
        <v>0.25747874106447133</v>
      </c>
      <c r="F30" s="84">
        <v>61</v>
      </c>
      <c r="G30" s="84">
        <v>24</v>
      </c>
      <c r="H30" s="84">
        <v>85</v>
      </c>
      <c r="I30" s="85">
        <f>85/H6*100</f>
        <v>0.10214013626695827</v>
      </c>
    </row>
    <row r="31" spans="1:24" x14ac:dyDescent="0.25">
      <c r="A31" s="23"/>
      <c r="B31" s="24"/>
      <c r="C31" s="25"/>
      <c r="D31" s="25"/>
      <c r="E31" s="26"/>
      <c r="F31" s="24"/>
      <c r="G31" s="25"/>
      <c r="H31" s="25"/>
      <c r="I31" s="26"/>
    </row>
    <row r="32" spans="1:24" ht="81.75" customHeight="1" x14ac:dyDescent="0.25">
      <c r="A32" s="92" t="s">
        <v>99</v>
      </c>
      <c r="B32" s="92"/>
      <c r="C32" s="93"/>
      <c r="D32" s="93"/>
      <c r="E32" s="93"/>
      <c r="F32" s="93"/>
      <c r="G32" s="93"/>
      <c r="H32" s="93"/>
      <c r="I32" s="93"/>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9"/>
  <sheetViews>
    <sheetView workbookViewId="0">
      <pane ySplit="3" topLeftCell="A4" activePane="bottomLeft" state="frozen"/>
      <selection pane="bottomLeft" activeCell="L14" sqref="L14"/>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12" x14ac:dyDescent="0.25">
      <c r="A1" s="30" t="s">
        <v>112</v>
      </c>
      <c r="B1" s="10"/>
      <c r="C1" s="35"/>
      <c r="D1" s="35"/>
      <c r="E1" s="35"/>
    </row>
    <row r="2" spans="1:12" ht="15.75" thickBot="1" x14ac:dyDescent="0.3">
      <c r="A2" s="9"/>
      <c r="B2" s="10"/>
      <c r="C2" s="35"/>
      <c r="D2" s="35"/>
      <c r="E2" s="35"/>
    </row>
    <row r="3" spans="1:12" ht="24.75" thickBot="1" x14ac:dyDescent="0.3">
      <c r="A3" s="13" t="s">
        <v>27</v>
      </c>
      <c r="B3" s="14" t="s">
        <v>28</v>
      </c>
      <c r="C3" s="36" t="s">
        <v>29</v>
      </c>
      <c r="D3" s="36" t="s">
        <v>21</v>
      </c>
      <c r="E3" s="37" t="s">
        <v>29</v>
      </c>
    </row>
    <row r="4" spans="1:12" x14ac:dyDescent="0.25">
      <c r="A4" s="50" t="s">
        <v>30</v>
      </c>
      <c r="B4" s="40">
        <v>22051</v>
      </c>
      <c r="C4" s="41">
        <v>100</v>
      </c>
      <c r="D4" s="40">
        <v>57370</v>
      </c>
      <c r="E4" s="41">
        <v>100</v>
      </c>
    </row>
    <row r="5" spans="1:12" x14ac:dyDescent="0.25">
      <c r="A5" s="51" t="s">
        <v>31</v>
      </c>
      <c r="B5" s="40">
        <v>20169</v>
      </c>
      <c r="C5" s="41">
        <f>B5/B4*100</f>
        <v>91.465239671670219</v>
      </c>
      <c r="D5" s="40">
        <v>51090</v>
      </c>
      <c r="E5" s="57">
        <f>D5/D4*100</f>
        <v>89.053512288652598</v>
      </c>
    </row>
    <row r="6" spans="1:12" x14ac:dyDescent="0.25">
      <c r="A6" s="45" t="s">
        <v>32</v>
      </c>
      <c r="B6" s="53">
        <v>3632</v>
      </c>
      <c r="C6" s="58">
        <f>B6/B4*100</f>
        <v>16.470908348827717</v>
      </c>
      <c r="D6" s="53">
        <v>6710</v>
      </c>
      <c r="E6" s="58">
        <f>D6/D4*100</f>
        <v>11.6960083667422</v>
      </c>
    </row>
    <row r="7" spans="1:12" x14ac:dyDescent="0.25">
      <c r="A7" s="45" t="s">
        <v>33</v>
      </c>
      <c r="B7" s="53">
        <v>237</v>
      </c>
      <c r="C7" s="58">
        <f>B7/B4*100</f>
        <v>1.0747811890617207</v>
      </c>
      <c r="D7" s="53">
        <v>669</v>
      </c>
      <c r="E7" s="58">
        <f>D7/D4*100</f>
        <v>1.1661146940909883</v>
      </c>
    </row>
    <row r="8" spans="1:12" x14ac:dyDescent="0.25">
      <c r="A8" s="45" t="s">
        <v>34</v>
      </c>
      <c r="B8" s="53">
        <v>248</v>
      </c>
      <c r="C8" s="58">
        <f>B8/B4*100</f>
        <v>1.1246655480477077</v>
      </c>
      <c r="D8" s="53">
        <v>548</v>
      </c>
      <c r="E8" s="58">
        <f>D8/D4*100</f>
        <v>0.95520306780547315</v>
      </c>
    </row>
    <row r="9" spans="1:12" x14ac:dyDescent="0.25">
      <c r="A9" s="45" t="s">
        <v>35</v>
      </c>
      <c r="B9" s="54">
        <v>49</v>
      </c>
      <c r="C9" s="58">
        <f>B9/B4*100</f>
        <v>0.22221214457394226</v>
      </c>
      <c r="D9" s="53">
        <v>226</v>
      </c>
      <c r="E9" s="58">
        <f>D9/D4*100</f>
        <v>0.39393411190517691</v>
      </c>
      <c r="I9" s="10"/>
      <c r="J9" s="35"/>
      <c r="K9" s="35"/>
      <c r="L9" s="35"/>
    </row>
    <row r="10" spans="1:12" x14ac:dyDescent="0.25">
      <c r="A10" s="46" t="s">
        <v>36</v>
      </c>
      <c r="B10" s="53">
        <v>1218</v>
      </c>
      <c r="C10" s="58">
        <f>B10/B4*100</f>
        <v>5.5235590222665634</v>
      </c>
      <c r="D10" s="53">
        <v>2827</v>
      </c>
      <c r="E10" s="58">
        <f>D10/D4*100</f>
        <v>4.9276625413979431</v>
      </c>
    </row>
    <row r="11" spans="1:12" x14ac:dyDescent="0.25">
      <c r="A11" s="46" t="s">
        <v>37</v>
      </c>
      <c r="B11" s="54">
        <v>144</v>
      </c>
      <c r="C11" s="58">
        <f>B11/B4*100</f>
        <v>0.65303160854383013</v>
      </c>
      <c r="D11" s="53">
        <v>612</v>
      </c>
      <c r="E11" s="58">
        <f>D11/D4*100</f>
        <v>1.0667596304688862</v>
      </c>
    </row>
    <row r="12" spans="1:12" x14ac:dyDescent="0.25">
      <c r="A12" s="45" t="s">
        <v>38</v>
      </c>
      <c r="B12" s="54">
        <v>71</v>
      </c>
      <c r="C12" s="58">
        <f>B12/B4*100</f>
        <v>0.32198086254591629</v>
      </c>
      <c r="D12" s="53">
        <v>291</v>
      </c>
      <c r="E12" s="58">
        <f>D12/D4*100</f>
        <v>0.50723374586020575</v>
      </c>
    </row>
    <row r="13" spans="1:12" x14ac:dyDescent="0.25">
      <c r="A13" s="46" t="s">
        <v>70</v>
      </c>
      <c r="B13" s="54">
        <v>42</v>
      </c>
      <c r="C13" s="58">
        <f>B13/B4*100</f>
        <v>0.19046755249195046</v>
      </c>
      <c r="D13" s="53">
        <v>224</v>
      </c>
      <c r="E13" s="58">
        <f>D13/D4*100</f>
        <v>0.39044796932194525</v>
      </c>
    </row>
    <row r="14" spans="1:12" x14ac:dyDescent="0.25">
      <c r="A14" s="45" t="s">
        <v>106</v>
      </c>
      <c r="B14" s="54">
        <v>24</v>
      </c>
      <c r="C14" s="58">
        <f>B14/B4*100</f>
        <v>0.1088386014239717</v>
      </c>
      <c r="D14" s="53">
        <v>97</v>
      </c>
      <c r="E14" s="58">
        <f>D14/D4*100</f>
        <v>0.16907791528673524</v>
      </c>
    </row>
    <row r="15" spans="1:12" x14ac:dyDescent="0.25">
      <c r="A15" s="45" t="s">
        <v>39</v>
      </c>
      <c r="B15" s="54">
        <v>33</v>
      </c>
      <c r="C15" s="58">
        <f>B15/B4*100</f>
        <v>0.14965307695796107</v>
      </c>
      <c r="D15" s="53">
        <v>102</v>
      </c>
      <c r="E15" s="58">
        <f>D15/D4*100</f>
        <v>0.17779327174481438</v>
      </c>
    </row>
    <row r="16" spans="1:12" x14ac:dyDescent="0.25">
      <c r="A16" s="45" t="s">
        <v>40</v>
      </c>
      <c r="B16" s="53">
        <v>343</v>
      </c>
      <c r="C16" s="58">
        <f>B16/B4*100</f>
        <v>1.5554850120175956</v>
      </c>
      <c r="D16" s="53">
        <v>820</v>
      </c>
      <c r="E16" s="58">
        <f>D16/D4*100</f>
        <v>1.4293184591249781</v>
      </c>
    </row>
    <row r="17" spans="1:11" x14ac:dyDescent="0.25">
      <c r="A17" s="45" t="s">
        <v>41</v>
      </c>
      <c r="B17" s="54">
        <v>236</v>
      </c>
      <c r="C17" s="58">
        <f>B17/B4*100</f>
        <v>1.0702462473357217</v>
      </c>
      <c r="D17" s="54">
        <v>1117</v>
      </c>
      <c r="E17" s="58">
        <f>D17/D4*100</f>
        <v>1.9470106327348788</v>
      </c>
    </row>
    <row r="18" spans="1:11" x14ac:dyDescent="0.25">
      <c r="A18" s="45" t="s">
        <v>42</v>
      </c>
      <c r="B18" s="53">
        <v>498</v>
      </c>
      <c r="C18" s="58">
        <f>B18/B4*100</f>
        <v>2.2584009795474129</v>
      </c>
      <c r="D18" s="53">
        <v>1007</v>
      </c>
      <c r="E18" s="58">
        <f>D18/D4*100</f>
        <v>1.7552727906571377</v>
      </c>
    </row>
    <row r="19" spans="1:11" x14ac:dyDescent="0.25">
      <c r="A19" s="46" t="s">
        <v>43</v>
      </c>
      <c r="B19" s="53">
        <v>990</v>
      </c>
      <c r="C19" s="58">
        <f>B19/B4*100</f>
        <v>4.4895923087388327</v>
      </c>
      <c r="D19" s="53">
        <v>2084</v>
      </c>
      <c r="E19" s="58">
        <f>D19/D4*100</f>
        <v>3.6325605717273834</v>
      </c>
    </row>
    <row r="20" spans="1:11" x14ac:dyDescent="0.25">
      <c r="A20" s="45" t="s">
        <v>44</v>
      </c>
      <c r="B20" s="54">
        <v>132</v>
      </c>
      <c r="C20" s="58">
        <f>B20/B4*100</f>
        <v>0.59861230783184427</v>
      </c>
      <c r="D20" s="54">
        <v>637</v>
      </c>
      <c r="E20" s="58">
        <f>D20/D4*100</f>
        <v>1.1103364127592819</v>
      </c>
    </row>
    <row r="21" spans="1:11" ht="14.25" customHeight="1" x14ac:dyDescent="0.25">
      <c r="A21" s="46" t="s">
        <v>45</v>
      </c>
      <c r="B21" s="53">
        <v>471</v>
      </c>
      <c r="C21" s="58">
        <f>B21/B4*100</f>
        <v>2.1359575529454449</v>
      </c>
      <c r="D21" s="53">
        <v>1310</v>
      </c>
      <c r="E21" s="58">
        <f>D21/D4*100</f>
        <v>2.2834233920167333</v>
      </c>
    </row>
    <row r="22" spans="1:11" x14ac:dyDescent="0.25">
      <c r="A22" s="45" t="s">
        <v>69</v>
      </c>
      <c r="B22" s="54">
        <v>17</v>
      </c>
      <c r="C22" s="58">
        <f>B22/B4*100</f>
        <v>7.7094009341979963E-2</v>
      </c>
      <c r="D22" s="54">
        <v>53</v>
      </c>
      <c r="E22" s="58">
        <f>D22/D4*100</f>
        <v>9.2382778455638845E-2</v>
      </c>
    </row>
    <row r="23" spans="1:11" x14ac:dyDescent="0.25">
      <c r="A23" s="45" t="s">
        <v>12</v>
      </c>
      <c r="B23" s="53">
        <v>1195</v>
      </c>
      <c r="C23" s="58">
        <f>B23/B4*100</f>
        <v>5.4192553625685909</v>
      </c>
      <c r="D23" s="53">
        <v>2211</v>
      </c>
      <c r="E23" s="58">
        <f>D23/D4*100</f>
        <v>3.8539306257625938</v>
      </c>
    </row>
    <row r="24" spans="1:11" x14ac:dyDescent="0.25">
      <c r="A24" s="45" t="s">
        <v>46</v>
      </c>
      <c r="B24" s="54">
        <v>45</v>
      </c>
      <c r="C24" s="58">
        <f>B24/B4*100</f>
        <v>0.20407237766994693</v>
      </c>
      <c r="D24" s="53">
        <v>89</v>
      </c>
      <c r="E24" s="58">
        <f>D24/D4*100</f>
        <v>0.15513334495380859</v>
      </c>
    </row>
    <row r="25" spans="1:11" x14ac:dyDescent="0.25">
      <c r="A25" s="45" t="s">
        <v>47</v>
      </c>
      <c r="B25" s="53">
        <v>99</v>
      </c>
      <c r="C25" s="58">
        <f>B25/B4*100</f>
        <v>0.44895923087388329</v>
      </c>
      <c r="D25" s="53">
        <v>231</v>
      </c>
      <c r="E25" s="58">
        <f>D25/D4*100</f>
        <v>0.40264946836325605</v>
      </c>
    </row>
    <row r="26" spans="1:11" x14ac:dyDescent="0.25">
      <c r="A26" s="45" t="s">
        <v>48</v>
      </c>
      <c r="B26" s="54">
        <v>15</v>
      </c>
      <c r="C26" s="58">
        <f>B26/B4*100</f>
        <v>6.8024125889982315E-2</v>
      </c>
      <c r="D26" s="53">
        <v>23</v>
      </c>
      <c r="E26" s="58">
        <f>D26/D4*100</f>
        <v>4.0090639707164026E-2</v>
      </c>
      <c r="H26" s="10"/>
      <c r="I26" s="35"/>
      <c r="J26" s="35"/>
      <c r="K26" s="35"/>
    </row>
    <row r="27" spans="1:11" x14ac:dyDescent="0.25">
      <c r="A27" s="46" t="s">
        <v>49</v>
      </c>
      <c r="B27" s="53">
        <v>182</v>
      </c>
      <c r="C27" s="58">
        <f>B27/B4*100</f>
        <v>0.82535939413178538</v>
      </c>
      <c r="D27" s="53">
        <v>945</v>
      </c>
      <c r="E27" s="58">
        <f>D27/D4*100</f>
        <v>1.6472023705769567</v>
      </c>
    </row>
    <row r="28" spans="1:11" x14ac:dyDescent="0.25">
      <c r="A28" s="46" t="s">
        <v>107</v>
      </c>
      <c r="B28" s="54">
        <v>83</v>
      </c>
      <c r="C28" s="58">
        <f>B28/B4*100</f>
        <v>0.3764001632579021</v>
      </c>
      <c r="D28" s="54">
        <v>99</v>
      </c>
      <c r="E28" s="58">
        <f>D28/D4*100</f>
        <v>0.17256405786996687</v>
      </c>
    </row>
    <row r="29" spans="1:11" x14ac:dyDescent="0.25">
      <c r="A29" s="45" t="s">
        <v>83</v>
      </c>
      <c r="B29" s="53">
        <v>352</v>
      </c>
      <c r="C29" s="58">
        <f>B29/B4*100</f>
        <v>1.5962994875515848</v>
      </c>
      <c r="D29" s="53">
        <v>810</v>
      </c>
      <c r="E29" s="58">
        <f>D29/D4*100</f>
        <v>1.41188774620882</v>
      </c>
    </row>
    <row r="30" spans="1:11" x14ac:dyDescent="0.25">
      <c r="A30" s="46" t="s">
        <v>103</v>
      </c>
      <c r="B30" s="54">
        <v>46</v>
      </c>
      <c r="C30" s="58">
        <f>B30/B4*100</f>
        <v>0.20860731939594579</v>
      </c>
      <c r="D30" s="54">
        <v>172</v>
      </c>
      <c r="E30" s="58">
        <f>D30/D4*100</f>
        <v>0.29980826215792228</v>
      </c>
    </row>
    <row r="31" spans="1:11" x14ac:dyDescent="0.25">
      <c r="A31" s="45" t="s">
        <v>50</v>
      </c>
      <c r="B31" s="53">
        <v>918</v>
      </c>
      <c r="C31" s="58">
        <f>B31/B4*100</f>
        <v>4.1630765044669182</v>
      </c>
      <c r="D31" s="53">
        <v>3611</v>
      </c>
      <c r="E31" s="58">
        <f>D31/D4*100</f>
        <v>6.2942304340247519</v>
      </c>
    </row>
    <row r="32" spans="1:11" x14ac:dyDescent="0.25">
      <c r="A32" s="45" t="s">
        <v>51</v>
      </c>
      <c r="B32" s="53">
        <v>556</v>
      </c>
      <c r="C32" s="58">
        <f>B32/B4*100</f>
        <v>2.5214275996553446</v>
      </c>
      <c r="D32" s="53">
        <v>1798</v>
      </c>
      <c r="E32" s="58">
        <f>D32/D4*100</f>
        <v>3.1340421823252571</v>
      </c>
    </row>
    <row r="33" spans="1:5" x14ac:dyDescent="0.25">
      <c r="A33" s="45" t="s">
        <v>52</v>
      </c>
      <c r="B33" s="54">
        <v>86</v>
      </c>
      <c r="C33" s="58">
        <f>B33/B4*100</f>
        <v>0.39000498843589859</v>
      </c>
      <c r="D33" s="53">
        <v>197</v>
      </c>
      <c r="E33" s="58">
        <f>D33/D4*100</f>
        <v>0.34338504444831797</v>
      </c>
    </row>
    <row r="34" spans="1:5" x14ac:dyDescent="0.25">
      <c r="A34" s="45" t="s">
        <v>53</v>
      </c>
      <c r="B34" s="53">
        <v>133</v>
      </c>
      <c r="C34" s="58">
        <f>B34/B4*100</f>
        <v>0.60314724955784316</v>
      </c>
      <c r="D34" s="53">
        <v>338</v>
      </c>
      <c r="E34" s="58">
        <f>D34/D4*100</f>
        <v>0.58915809656614959</v>
      </c>
    </row>
    <row r="35" spans="1:5" x14ac:dyDescent="0.25">
      <c r="A35" s="45" t="s">
        <v>84</v>
      </c>
      <c r="B35" s="53">
        <v>1473</v>
      </c>
      <c r="C35" s="58">
        <f>B35/B4*100</f>
        <v>6.6799691623962625</v>
      </c>
      <c r="D35" s="53">
        <v>4991</v>
      </c>
      <c r="E35" s="58">
        <f>D35/D4*100</f>
        <v>8.6996688164545937</v>
      </c>
    </row>
    <row r="36" spans="1:5" x14ac:dyDescent="0.25">
      <c r="A36" s="46" t="s">
        <v>54</v>
      </c>
      <c r="B36" s="54">
        <v>62</v>
      </c>
      <c r="C36" s="58">
        <f>B36/B4*100</f>
        <v>0.28116638701192692</v>
      </c>
      <c r="D36" s="53">
        <v>278</v>
      </c>
      <c r="E36" s="58">
        <f>D36/D4*100</f>
        <v>0.48457381906919994</v>
      </c>
    </row>
    <row r="37" spans="1:5" x14ac:dyDescent="0.25">
      <c r="A37" s="45" t="s">
        <v>55</v>
      </c>
      <c r="B37" s="72">
        <v>303</v>
      </c>
      <c r="C37" s="59">
        <f>B37/B4*100</f>
        <v>1.3740873429776428</v>
      </c>
      <c r="D37" s="72">
        <v>799</v>
      </c>
      <c r="E37" s="59">
        <f>D37/D4*100</f>
        <v>1.3927139620010458</v>
      </c>
    </row>
    <row r="38" spans="1:5" x14ac:dyDescent="0.25">
      <c r="A38" s="45" t="s">
        <v>71</v>
      </c>
      <c r="B38" s="53">
        <v>3482</v>
      </c>
      <c r="C38" s="58">
        <f>B38/B4*100</f>
        <v>15.790667089927895</v>
      </c>
      <c r="D38" s="53">
        <v>8114</v>
      </c>
      <c r="E38" s="58">
        <f>D38/D4*100</f>
        <v>14.143280460170821</v>
      </c>
    </row>
    <row r="39" spans="1:5" x14ac:dyDescent="0.25">
      <c r="A39" s="46" t="s">
        <v>56</v>
      </c>
      <c r="B39" s="54">
        <v>166</v>
      </c>
      <c r="C39" s="58">
        <f>B39/B4*100</f>
        <v>0.7528003265158042</v>
      </c>
      <c r="D39" s="53">
        <v>416</v>
      </c>
      <c r="E39" s="58">
        <f>D39/D4*100</f>
        <v>0.72511765731218403</v>
      </c>
    </row>
    <row r="40" spans="1:5" x14ac:dyDescent="0.25">
      <c r="A40" s="45" t="s">
        <v>75</v>
      </c>
      <c r="B40" s="53">
        <v>127</v>
      </c>
      <c r="C40" s="58">
        <f>B40/B4*100</f>
        <v>0.57593759920185028</v>
      </c>
      <c r="D40" s="53">
        <v>308</v>
      </c>
      <c r="E40" s="58">
        <f>D40/D4*100</f>
        <v>0.53686595781767477</v>
      </c>
    </row>
    <row r="41" spans="1:5" x14ac:dyDescent="0.25">
      <c r="A41" s="45" t="s">
        <v>94</v>
      </c>
      <c r="B41" s="53">
        <v>66</v>
      </c>
      <c r="C41" s="58">
        <f>B41/B4*100</f>
        <v>0.29930615391592214</v>
      </c>
      <c r="D41" s="53">
        <v>175</v>
      </c>
      <c r="E41" s="58">
        <f>D41/D4*100</f>
        <v>0.30503747603276971</v>
      </c>
    </row>
    <row r="42" spans="1:5" x14ac:dyDescent="0.25">
      <c r="A42" s="45" t="s">
        <v>57</v>
      </c>
      <c r="B42" s="53">
        <v>1664</v>
      </c>
      <c r="C42" s="58">
        <f>B42/B4*100</f>
        <v>7.5461430320620373</v>
      </c>
      <c r="D42" s="53">
        <v>4210</v>
      </c>
      <c r="E42" s="58">
        <f>D42/D4*100</f>
        <v>7.3383301377026324</v>
      </c>
    </row>
    <row r="43" spans="1:5" x14ac:dyDescent="0.25">
      <c r="A43" s="45" t="s">
        <v>58</v>
      </c>
      <c r="B43" s="53">
        <v>289</v>
      </c>
      <c r="C43" s="58">
        <f>B43/B4*100</f>
        <v>1.3105981588136593</v>
      </c>
      <c r="D43" s="53">
        <v>1042</v>
      </c>
      <c r="E43" s="58">
        <f>D43/D4*100</f>
        <v>1.8162802858636917</v>
      </c>
    </row>
    <row r="44" spans="1:5" x14ac:dyDescent="0.25">
      <c r="A44" s="45" t="s">
        <v>62</v>
      </c>
      <c r="B44" s="53">
        <v>401</v>
      </c>
      <c r="C44" s="58">
        <f>B44/B4*100</f>
        <v>1.8185116321255275</v>
      </c>
      <c r="D44" s="53">
        <v>791</v>
      </c>
      <c r="E44" s="58">
        <f>D44/D4*100</f>
        <v>1.3787693916681194</v>
      </c>
    </row>
    <row r="45" spans="1:5" x14ac:dyDescent="0.25">
      <c r="A45" s="46" t="s">
        <v>72</v>
      </c>
      <c r="B45" s="53">
        <v>41</v>
      </c>
      <c r="C45" s="58">
        <f>B45/B4*100</f>
        <v>0.18593261076595166</v>
      </c>
      <c r="D45" s="53">
        <v>108</v>
      </c>
      <c r="E45" s="58">
        <f>D45/D4*100</f>
        <v>0.18825169949450932</v>
      </c>
    </row>
    <row r="46" spans="1:5" x14ac:dyDescent="0.25">
      <c r="A46" s="49" t="s">
        <v>85</v>
      </c>
      <c r="B46" s="71">
        <v>1882</v>
      </c>
      <c r="C46" s="60">
        <f>B46/B4*100</f>
        <v>8.5347603283297815</v>
      </c>
      <c r="D46" s="62">
        <v>6280</v>
      </c>
      <c r="E46" s="60">
        <f>D46/D4*100</f>
        <v>10.946487711347395</v>
      </c>
    </row>
    <row r="47" spans="1:5" x14ac:dyDescent="0.25">
      <c r="A47" s="45" t="s">
        <v>76</v>
      </c>
      <c r="B47" s="54">
        <v>11</v>
      </c>
      <c r="C47" s="58">
        <f>B47/B4*100</f>
        <v>4.9884358985987025E-2</v>
      </c>
      <c r="D47" s="53">
        <v>21</v>
      </c>
      <c r="E47" s="58">
        <f>D47/D4*100</f>
        <v>3.6604497123932371E-2</v>
      </c>
    </row>
    <row r="48" spans="1:5" x14ac:dyDescent="0.25">
      <c r="A48" s="46" t="s">
        <v>63</v>
      </c>
      <c r="B48" s="54">
        <v>92</v>
      </c>
      <c r="C48" s="58">
        <f>B48/B4*100</f>
        <v>0.41721463879189158</v>
      </c>
      <c r="D48" s="53">
        <v>645</v>
      </c>
      <c r="E48" s="58">
        <f>D48/D4*100</f>
        <v>1.1242809830922085</v>
      </c>
    </row>
    <row r="49" spans="1:5" x14ac:dyDescent="0.25">
      <c r="A49" s="45" t="s">
        <v>60</v>
      </c>
      <c r="B49" s="55">
        <v>93</v>
      </c>
      <c r="C49" s="59">
        <f>B49/B4*100</f>
        <v>0.42174958051789035</v>
      </c>
      <c r="D49" s="72">
        <v>176</v>
      </c>
      <c r="E49" s="59">
        <f>176/D4*100</f>
        <v>0.30678054732438559</v>
      </c>
    </row>
    <row r="50" spans="1:5" x14ac:dyDescent="0.25">
      <c r="A50" s="45" t="s">
        <v>61</v>
      </c>
      <c r="B50" s="53">
        <v>518</v>
      </c>
      <c r="C50" s="58">
        <f>B50/B4*100</f>
        <v>2.3490998140673893</v>
      </c>
      <c r="D50" s="53">
        <v>1321</v>
      </c>
      <c r="E50" s="58">
        <f>D50/D4*100</f>
        <v>2.3025971762245074</v>
      </c>
    </row>
    <row r="51" spans="1:5" x14ac:dyDescent="0.25">
      <c r="A51" s="45" t="s">
        <v>97</v>
      </c>
      <c r="B51" s="54">
        <v>30</v>
      </c>
      <c r="C51" s="58">
        <f>B51/B4*100</f>
        <v>0.13604825177996463</v>
      </c>
      <c r="D51" s="54">
        <v>32</v>
      </c>
      <c r="E51" s="58">
        <f>D51/D4*100</f>
        <v>5.5778281331706467E-2</v>
      </c>
    </row>
    <row r="52" spans="1:5" x14ac:dyDescent="0.25">
      <c r="A52" s="45" t="s">
        <v>102</v>
      </c>
      <c r="B52" s="54">
        <v>6</v>
      </c>
      <c r="C52" s="58">
        <f>B52/B4*100</f>
        <v>2.7209650355992925E-2</v>
      </c>
      <c r="D52" s="54">
        <v>9</v>
      </c>
      <c r="E52" s="58">
        <f>9/D4*100</f>
        <v>1.5687641624542444E-2</v>
      </c>
    </row>
    <row r="53" spans="1:5" x14ac:dyDescent="0.25">
      <c r="A53" s="45" t="s">
        <v>16</v>
      </c>
      <c r="B53" s="54">
        <v>30</v>
      </c>
      <c r="C53" s="58">
        <f>B53/B4*100</f>
        <v>0.13604825177996463</v>
      </c>
      <c r="D53" s="54">
        <v>49</v>
      </c>
      <c r="E53" s="58">
        <f>49/D4*100</f>
        <v>8.5410493289175521E-2</v>
      </c>
    </row>
    <row r="54" spans="1:5" x14ac:dyDescent="0.25">
      <c r="A54" s="45" t="s">
        <v>109</v>
      </c>
      <c r="B54" s="54">
        <v>3</v>
      </c>
      <c r="C54" s="58">
        <f>B54/B4*100</f>
        <v>1.3604825177996462E-2</v>
      </c>
      <c r="D54" s="54">
        <v>16</v>
      </c>
      <c r="E54" s="58">
        <f>16/D4*100</f>
        <v>2.7889140665853233E-2</v>
      </c>
    </row>
    <row r="55" spans="1:5" ht="24" x14ac:dyDescent="0.25">
      <c r="A55" s="45" t="s">
        <v>64</v>
      </c>
      <c r="B55" s="54">
        <v>51</v>
      </c>
      <c r="C55" s="58">
        <f>B55/B4*100</f>
        <v>0.23128202802593986</v>
      </c>
      <c r="D55" s="53">
        <v>218</v>
      </c>
      <c r="E55" s="58">
        <f>218/D4*100</f>
        <v>0.37998954157225029</v>
      </c>
    </row>
    <row r="56" spans="1:5" x14ac:dyDescent="0.25">
      <c r="A56" s="45" t="s">
        <v>65</v>
      </c>
      <c r="B56" s="54">
        <v>43</v>
      </c>
      <c r="C56" s="58">
        <f>B56/B4*100</f>
        <v>0.1950024942179493</v>
      </c>
      <c r="D56" s="54">
        <v>138</v>
      </c>
      <c r="E56" s="58">
        <f>138/D4*100</f>
        <v>0.24054383824298414</v>
      </c>
    </row>
    <row r="57" spans="1:5" x14ac:dyDescent="0.25">
      <c r="A57" s="46" t="s">
        <v>13</v>
      </c>
      <c r="B57" s="54">
        <v>14</v>
      </c>
      <c r="C57" s="59">
        <f>B57/B4*100</f>
        <v>6.3489184163983498E-2</v>
      </c>
      <c r="D57" s="54">
        <v>41</v>
      </c>
      <c r="E57" s="59">
        <f>41/D4*100</f>
        <v>7.1465922956248915E-2</v>
      </c>
    </row>
    <row r="58" spans="1:5" x14ac:dyDescent="0.25">
      <c r="A58" s="45" t="s">
        <v>96</v>
      </c>
      <c r="B58" s="54">
        <v>5</v>
      </c>
      <c r="C58" s="58">
        <f>B58/B4*100</f>
        <v>2.2674708629994104E-2</v>
      </c>
      <c r="D58" s="54">
        <v>6</v>
      </c>
      <c r="E58" s="58">
        <f>D58/D4*100</f>
        <v>1.0458427749694963E-2</v>
      </c>
    </row>
    <row r="59" spans="1:5" x14ac:dyDescent="0.25">
      <c r="A59" s="45" t="s">
        <v>59</v>
      </c>
      <c r="B59" s="53">
        <v>566</v>
      </c>
      <c r="C59" s="58">
        <f>B59/B4*100</f>
        <v>2.5667770169153328</v>
      </c>
      <c r="D59" s="53">
        <v>2304</v>
      </c>
      <c r="E59" s="58">
        <f>D59/D4*100</f>
        <v>4.0160362558828657</v>
      </c>
    </row>
    <row r="60" spans="1:5" x14ac:dyDescent="0.25">
      <c r="A60" s="45" t="s">
        <v>95</v>
      </c>
      <c r="B60" s="54">
        <v>51</v>
      </c>
      <c r="C60" s="58">
        <f>B60/B4*100</f>
        <v>0.23128202802593986</v>
      </c>
      <c r="D60" s="53">
        <v>130</v>
      </c>
      <c r="E60" s="58">
        <f>130/D4*100</f>
        <v>0.22659926791005752</v>
      </c>
    </row>
    <row r="61" spans="1:5" x14ac:dyDescent="0.25">
      <c r="A61" s="45" t="s">
        <v>66</v>
      </c>
      <c r="B61" s="54">
        <v>75</v>
      </c>
      <c r="C61" s="58">
        <f>B61/B4*100</f>
        <v>0.34012062944991156</v>
      </c>
      <c r="D61" s="54">
        <v>337</v>
      </c>
      <c r="E61" s="58">
        <f>337/D4*100</f>
        <v>0.58741502527453371</v>
      </c>
    </row>
    <row r="62" spans="1:5" x14ac:dyDescent="0.25">
      <c r="A62" s="45" t="s">
        <v>108</v>
      </c>
      <c r="B62" s="54">
        <v>47</v>
      </c>
      <c r="C62" s="58">
        <f>B62/B4*100</f>
        <v>0.21314226112194457</v>
      </c>
      <c r="D62" s="53">
        <v>127</v>
      </c>
      <c r="E62" s="58">
        <f>127/D4*100</f>
        <v>0.22137005403521007</v>
      </c>
    </row>
    <row r="63" spans="1:5" x14ac:dyDescent="0.25">
      <c r="A63" s="46" t="s">
        <v>67</v>
      </c>
      <c r="B63" s="53">
        <v>180</v>
      </c>
      <c r="C63" s="58">
        <f>B63/B4*100</f>
        <v>0.81628951067978772</v>
      </c>
      <c r="D63" s="53">
        <v>556</v>
      </c>
      <c r="E63" s="58">
        <f>556/D4*100</f>
        <v>0.96914763813839988</v>
      </c>
    </row>
    <row r="64" spans="1:5" x14ac:dyDescent="0.25">
      <c r="A64" s="46" t="s">
        <v>104</v>
      </c>
      <c r="B64" s="54">
        <v>35</v>
      </c>
      <c r="C64" s="58">
        <f>B64/B4*100</f>
        <v>0.15872296040995873</v>
      </c>
      <c r="D64" s="54">
        <v>86</v>
      </c>
      <c r="E64" s="58">
        <f>86/D4*100</f>
        <v>0.14990413107896114</v>
      </c>
    </row>
    <row r="65" spans="1:5" x14ac:dyDescent="0.25">
      <c r="A65" s="45" t="s">
        <v>105</v>
      </c>
      <c r="B65" s="54">
        <v>19</v>
      </c>
      <c r="C65" s="59">
        <f>B65/B4*100</f>
        <v>8.6163892793977598E-2</v>
      </c>
      <c r="D65" s="55">
        <v>33</v>
      </c>
      <c r="E65" s="59">
        <f>33/D4*100</f>
        <v>5.7521352623322287E-2</v>
      </c>
    </row>
    <row r="66" spans="1:5" ht="15.75" thickBot="1" x14ac:dyDescent="0.3">
      <c r="A66" s="47" t="s">
        <v>68</v>
      </c>
      <c r="B66" s="56">
        <v>13</v>
      </c>
      <c r="C66" s="61">
        <f>B66/B4*100</f>
        <v>5.8954242437984666E-2</v>
      </c>
      <c r="D66" s="56">
        <v>35</v>
      </c>
      <c r="E66" s="61">
        <f>D66/D4*100</f>
        <v>6.1007495206553949E-2</v>
      </c>
    </row>
    <row r="67" spans="1:5" x14ac:dyDescent="0.25">
      <c r="B67" s="2"/>
      <c r="D67" s="39"/>
    </row>
    <row r="68" spans="1:5" x14ac:dyDescent="0.25">
      <c r="A68" s="4"/>
    </row>
    <row r="69" spans="1:5" x14ac:dyDescent="0.25">
      <c r="A69"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I18" sqref="I18"/>
    </sheetView>
  </sheetViews>
  <sheetFormatPr defaultRowHeight="15" x14ac:dyDescent="0.25"/>
  <cols>
    <col min="1" max="1" width="19.7109375" customWidth="1"/>
    <col min="5" max="5" width="8.7109375" customWidth="1"/>
    <col min="9" max="9" width="9.5703125" customWidth="1"/>
  </cols>
  <sheetData>
    <row r="1" spans="1:23" x14ac:dyDescent="0.25">
      <c r="A1" s="29" t="s">
        <v>113</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1" t="s">
        <v>79</v>
      </c>
      <c r="B3" s="97" t="s">
        <v>28</v>
      </c>
      <c r="C3" s="97"/>
      <c r="D3" s="97"/>
      <c r="E3" s="98"/>
      <c r="F3" s="99" t="s">
        <v>21</v>
      </c>
      <c r="G3" s="90"/>
      <c r="H3" s="90"/>
      <c r="I3" s="91"/>
    </row>
    <row r="4" spans="1:23" x14ac:dyDescent="0.25">
      <c r="A4" s="102"/>
      <c r="B4" s="21" t="s">
        <v>18</v>
      </c>
      <c r="C4" s="5" t="s">
        <v>19</v>
      </c>
      <c r="D4" s="5" t="s">
        <v>20</v>
      </c>
      <c r="E4" s="1" t="s">
        <v>22</v>
      </c>
      <c r="F4" s="21" t="s">
        <v>18</v>
      </c>
      <c r="G4" s="5" t="s">
        <v>19</v>
      </c>
      <c r="H4" s="5" t="s">
        <v>20</v>
      </c>
      <c r="I4" s="11" t="s">
        <v>22</v>
      </c>
    </row>
    <row r="5" spans="1:23" ht="15.75" thickBot="1" x14ac:dyDescent="0.3">
      <c r="A5" s="103"/>
      <c r="B5" s="22" t="s">
        <v>92</v>
      </c>
      <c r="C5" s="22" t="s">
        <v>93</v>
      </c>
      <c r="D5" s="12" t="s">
        <v>0</v>
      </c>
      <c r="E5" s="16" t="s">
        <v>74</v>
      </c>
      <c r="F5" s="22" t="s">
        <v>92</v>
      </c>
      <c r="G5" s="22" t="s">
        <v>93</v>
      </c>
      <c r="H5" s="12" t="s">
        <v>0</v>
      </c>
      <c r="I5" s="28" t="s">
        <v>74</v>
      </c>
      <c r="M5" s="29"/>
      <c r="N5" s="29"/>
      <c r="O5" s="10"/>
      <c r="P5" s="10"/>
      <c r="Q5" s="10"/>
      <c r="R5" s="10"/>
      <c r="S5" s="10"/>
      <c r="T5" s="10"/>
      <c r="U5" s="10"/>
      <c r="V5" s="10"/>
    </row>
    <row r="6" spans="1:23" x14ac:dyDescent="0.25">
      <c r="A6" s="51" t="s">
        <v>20</v>
      </c>
      <c r="B6" s="63">
        <v>22051</v>
      </c>
      <c r="C6" s="65">
        <v>7466</v>
      </c>
      <c r="D6" s="65">
        <v>29517</v>
      </c>
      <c r="E6" s="66">
        <v>100</v>
      </c>
      <c r="F6" s="63">
        <v>57370</v>
      </c>
      <c r="G6" s="65">
        <v>25849</v>
      </c>
      <c r="H6" s="65">
        <v>83219</v>
      </c>
      <c r="I6" s="66">
        <v>100</v>
      </c>
      <c r="O6" s="29"/>
      <c r="P6" s="10"/>
      <c r="Q6" s="10"/>
      <c r="R6" s="10"/>
      <c r="S6" s="10"/>
      <c r="T6" s="10"/>
      <c r="U6" s="10"/>
      <c r="V6" s="10"/>
      <c r="W6" s="10"/>
    </row>
    <row r="7" spans="1:23" x14ac:dyDescent="0.25">
      <c r="A7" s="45" t="s">
        <v>80</v>
      </c>
      <c r="B7" s="53">
        <v>7800</v>
      </c>
      <c r="C7" s="67">
        <v>1159</v>
      </c>
      <c r="D7" s="67">
        <v>8959</v>
      </c>
      <c r="E7" s="68">
        <f>D7/D6*100</f>
        <v>30.352000542060509</v>
      </c>
      <c r="F7" s="53">
        <v>13196</v>
      </c>
      <c r="G7" s="67">
        <v>2487</v>
      </c>
      <c r="H7" s="67">
        <v>15683</v>
      </c>
      <c r="I7" s="68">
        <f>H7/H6*100</f>
        <v>18.845455965584783</v>
      </c>
    </row>
    <row r="8" spans="1:23" x14ac:dyDescent="0.25">
      <c r="A8" s="45" t="s">
        <v>81</v>
      </c>
      <c r="B8" s="53">
        <v>12848</v>
      </c>
      <c r="C8" s="67">
        <v>4329</v>
      </c>
      <c r="D8" s="67">
        <v>17177</v>
      </c>
      <c r="E8" s="68">
        <f>D8/D6*100</f>
        <v>58.193583358742416</v>
      </c>
      <c r="F8" s="53">
        <v>41107</v>
      </c>
      <c r="G8" s="67">
        <v>19135</v>
      </c>
      <c r="H8" s="67">
        <v>60242</v>
      </c>
      <c r="I8" s="68">
        <f>H8/H6*100</f>
        <v>72.389718694048227</v>
      </c>
      <c r="L8" s="29"/>
      <c r="M8" s="10"/>
      <c r="N8" s="10"/>
      <c r="O8" s="10"/>
      <c r="P8" s="10"/>
      <c r="Q8" s="10"/>
      <c r="R8" s="10"/>
      <c r="S8" s="10"/>
      <c r="T8" s="10"/>
    </row>
    <row r="9" spans="1:23" x14ac:dyDescent="0.25">
      <c r="A9" s="45" t="s">
        <v>82</v>
      </c>
      <c r="B9" s="53">
        <v>681</v>
      </c>
      <c r="C9" s="67">
        <v>750</v>
      </c>
      <c r="D9" s="67">
        <v>1431</v>
      </c>
      <c r="E9" s="68">
        <f>D9/D6*100</f>
        <v>4.8480536639902425</v>
      </c>
      <c r="F9" s="53">
        <v>1627</v>
      </c>
      <c r="G9" s="67">
        <v>1507</v>
      </c>
      <c r="H9" s="67">
        <v>3134</v>
      </c>
      <c r="I9" s="68">
        <f>H9/H6*100</f>
        <v>3.7659669065958497</v>
      </c>
    </row>
    <row r="10" spans="1:23" ht="15.75" thickBot="1" x14ac:dyDescent="0.3">
      <c r="A10" s="47" t="s">
        <v>100</v>
      </c>
      <c r="B10" s="64">
        <v>722</v>
      </c>
      <c r="C10" s="69">
        <v>1228</v>
      </c>
      <c r="D10" s="69">
        <v>1950</v>
      </c>
      <c r="E10" s="70">
        <f>D10/D6*100</f>
        <v>6.6063624352068304</v>
      </c>
      <c r="F10" s="64">
        <v>1440</v>
      </c>
      <c r="G10" s="69">
        <v>2720</v>
      </c>
      <c r="H10" s="69">
        <v>4160</v>
      </c>
      <c r="I10" s="70">
        <f>H10/H6*100</f>
        <v>4.9988584337711339</v>
      </c>
    </row>
    <row r="11" spans="1:23" x14ac:dyDescent="0.25">
      <c r="A11" s="6"/>
      <c r="B11" s="7"/>
      <c r="C11" s="7"/>
      <c r="D11" s="7"/>
      <c r="E11" s="8"/>
      <c r="F11" s="7"/>
      <c r="G11" s="7"/>
      <c r="H11" s="7"/>
      <c r="I11" s="8"/>
    </row>
    <row r="12" spans="1:23" ht="67.5" customHeight="1" x14ac:dyDescent="0.25">
      <c r="A12" s="100" t="s">
        <v>101</v>
      </c>
      <c r="B12" s="100"/>
      <c r="C12" s="100"/>
      <c r="D12" s="100"/>
      <c r="E12" s="100"/>
      <c r="F12" s="100"/>
      <c r="G12" s="100"/>
      <c r="H12" s="100"/>
      <c r="I12" s="100"/>
    </row>
    <row r="13" spans="1:23"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2021-12-23T08:11:57Z</dcterms:modified>
</cp:coreProperties>
</file>